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624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<sst xmlns="http://schemas.openxmlformats.org/spreadsheetml/2006/main" count="52" uniqueCount="45">
  <si>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</si>
  <si>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</si>
  <si>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</si>
  <si>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</si>
  <si>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</si>
  <si>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</si>
  <si>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</si>
  <si>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</si>
  <si>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</si>
  <si>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</si>
  <si>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</si>
  <si>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</si>
  <si>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</si>
  <si>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</si>
  <si>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</si>
  <si>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</si>
  <si>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</si>
  <si>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</si>
  <si>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</si>
  <si>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</si>
  <si>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</si>
  <si>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</si>
  <si>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</si>
  <si>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</si>
  <si>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</si>
  <si>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</si>
  <si>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</si>
  <si>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</si>
  <si>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</si>
  <si>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</si>
  <si>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</si>
  <si>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</si>
  <si>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</si>
  <si>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</si>
  <si>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</si>
  <si>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</si>
  <si>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</si>
  <si>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</si>
  <si>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OFFWELL PARISH COUNCIL</t>
  </si>
  <si>
    <t>DEVON</t>
  </si>
  <si>
    <t>In 2019/20 the Parish Council received £1928 Community Infrastructure Levy (CIL)Neighbourhood Proportion Monies from East Devon District Council. In 2020/21 no such CIL monies were received, only a £1,000 Locality Grant from Devon County Council</t>
  </si>
  <si>
    <t>The reason for the large variance is that in 2020/21 the Parish Council purchased New noticeboards at a cost of £3,894.79,  a children's playground item of equipment at a cost of £2,250 and also had a new website designed at a cost of £1,000.</t>
  </si>
  <si>
    <t>The increase in the fixed assets relates to the new noticeboards.</t>
  </si>
  <si>
    <t>2019/20</t>
  </si>
  <si>
    <t>2020/21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</si>
</sst>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  <xf numFmtId="0" fontId="49" fillId="0" borderId="11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7.25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">
      <c r="A2" s="29" t="s">
        <v>17</v>
      </c>
      <c r="B2" s="24"/>
      <c r="C2" s="37" t="s">
        <v>38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39</v>
      </c>
      <c r="L3" s="9"/>
    </row>
    <row r="4" ht="13.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3.5">
      <c r="A6" s="30"/>
    </row>
    <row r="7" spans="1:14" ht="13.5">
      <c r="A7" s="30"/>
      <c r="D7" s="4"/>
      <c r="F7" s="4"/>
      <c r="N7" s="27"/>
    </row>
    <row r="8" spans="4:14" ht="27">
      <c r="D8" s="38" t="s">
        <v>43</v>
      </c>
      <c r="E8" s="27"/>
      <c r="F8" s="38" t="s">
        <v>44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3.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4.2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8933</v>
      </c>
      <c r="F11" s="8">
        <v>9766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agrees</v>
      </c>
      <c r="N11" s="13"/>
    </row>
    <row r="12" spans="4:14" ht="14.2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5287</v>
      </c>
      <c r="F13" s="8">
        <v>6028</v>
      </c>
      <c r="G13" s="5">
        <f>F13-D13</f>
        <v>741</v>
      </c>
      <c r="H13" s="6">
        <f>IF((D13&gt;F13),(D13-F13)/D13,IF(D13&lt;F13,-(D13-F13)/D13,IF(D13=F13,0)))</f>
        <v>0.1401550974087384</v>
      </c>
      <c r="I13" s="3">
        <f>IF(D13-F13&lt;200,0,IF(D13-F13&gt;200,1,IF(D13-F13=200,1)))</f>
        <v>0</v>
      </c>
      <c r="J13" s="3">
        <f>IF(F13-D13&lt;200,0,IF(F13-D13&gt;200,1,IF(F13-D13=200,1)))</f>
        <v>1</v>
      </c>
      <c r="K13" s="4">
        <f>IF(H13&lt;0.15,0,IF(H13&gt;0.15,1,IF(H13=0.15,1)))</f>
        <v>0</v>
      </c>
      <c r="L13" s="4" t="str">
        <f>IF((H13&lt;15%)*AND(G13&lt;100000),"NO","YES")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4.25" thickBot="1">
      <c r="D14" s="5"/>
      <c r="F14" s="5"/>
      <c r="G14" s="5"/>
      <c r="H14" s="6"/>
      <c r="K14" s="4"/>
      <c r="L14" s="4"/>
      <c r="N14" s="23"/>
    </row>
    <row r="15" spans="1:14" ht="53.25" customHeight="1" thickBot="1">
      <c r="A15" s="42" t="s">
        <v>3</v>
      </c>
      <c r="B15" s="42"/>
      <c r="C15" s="42"/>
      <c r="D15" s="8">
        <v>1928</v>
      </c>
      <c r="F15" s="8">
        <v>1000</v>
      </c>
      <c r="G15" s="5">
        <f>F15-D15</f>
        <v>-928</v>
      </c>
      <c r="H15" s="6">
        <f>IF((D15&gt;F15),(D15-F15)/D15,IF(D15&lt;F15,-(D15-F15)/D15,IF(D15=F15,0)))</f>
        <v>0.48132780082987553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IF((H15&lt;15%)*AND(G15&lt;100000),"NO","YES")</f>
        <v>YES</v>
      </c>
      <c r="M15" s="10" t="str">
        <f>IF((L15="YES")*AND(I15+J15&lt;1),"Explanation not required, difference less than £200"," ")</f>
        <v> </v>
      </c>
      <c r="N15" s="51" t="s">
        <v>40</v>
      </c>
    </row>
    <row r="16" spans="4:14" ht="14.2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3757</v>
      </c>
      <c r="F17" s="8">
        <v>3770</v>
      </c>
      <c r="G17" s="5">
        <f>F17-D17</f>
        <v>13</v>
      </c>
      <c r="H17" s="6">
        <f>IF((D17&gt;F17),(D17-F17)/D17,IF(D17&lt;F17,-(D17-F17)/D17,IF(D17=F17,0)))</f>
        <v>0.0034602076124567475</v>
      </c>
      <c r="I17" s="3">
        <f>IF(D17-F17&lt;200,0,IF(D17-F17&gt;200,1,IF(D17-F17=200,1)))</f>
        <v>0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4.2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0</v>
      </c>
      <c r="F19" s="8">
        <v>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4.25" thickBot="1">
      <c r="D20" s="5"/>
      <c r="F20" s="5"/>
      <c r="G20" s="5"/>
      <c r="H20" s="6"/>
      <c r="K20" s="4"/>
      <c r="L20" s="4"/>
      <c r="N20" s="23"/>
    </row>
    <row r="21" spans="1:14" ht="54" customHeight="1" thickBot="1">
      <c r="A21" s="42" t="s">
        <v>21</v>
      </c>
      <c r="B21" s="42"/>
      <c r="C21" s="42"/>
      <c r="D21" s="8">
        <v>2625</v>
      </c>
      <c r="F21" s="8">
        <v>9187</v>
      </c>
      <c r="G21" s="5">
        <f>F21-D21</f>
        <v>6562</v>
      </c>
      <c r="H21" s="6">
        <f>IF((D21&gt;F21),(D21-F21)/D21,IF(D21&lt;F21,-(D21-F21)/D21,IF(D21=F21,0)))</f>
        <v>2.4998095238095237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1</v>
      </c>
      <c r="L21" s="4" t="str">
        <f>IF((H21&lt;15%)*AND(G21&lt;100000),"NO","YES")</f>
        <v>YES</v>
      </c>
      <c r="M21" s="10" t="str">
        <f>IF((L21="YES")*AND(I21+J21&lt;1),"Explanation not required, difference less than £200"," ")</f>
        <v> </v>
      </c>
      <c r="N21" s="51" t="s">
        <v>41</v>
      </c>
    </row>
    <row r="22" spans="4:14" ht="14.2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9766</v>
      </c>
      <c r="F23" s="2">
        <f>F11+F13+F15-F17-F19-F21</f>
        <v>3837</v>
      </c>
      <c r="G23" s="5"/>
      <c r="H23" s="6"/>
      <c r="K23" s="4"/>
      <c r="L23" s="4"/>
      <c r="M23" s="14" t="s">
        <v>12</v>
      </c>
      <c r="N23" s="23"/>
    </row>
    <row r="24" spans="1:14" s="17" customFormat="1" ht="13.5">
      <c r="A24" s="16"/>
      <c r="D24" s="18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4.2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9766</v>
      </c>
      <c r="F26" s="8">
        <v>3837</v>
      </c>
      <c r="G26" s="5"/>
      <c r="H26" s="6"/>
      <c r="K26" s="4"/>
      <c r="L26" s="4"/>
      <c r="M26" s="15" t="s">
        <v>12</v>
      </c>
      <c r="N26" s="23"/>
    </row>
    <row r="27" spans="4:14" ht="14.25" thickBot="1">
      <c r="D27" s="5"/>
      <c r="F27" s="5"/>
      <c r="G27" s="5"/>
      <c r="H27" s="6"/>
      <c r="K27" s="4"/>
      <c r="L27" s="4"/>
      <c r="N27" s="23"/>
    </row>
    <row r="28" spans="1:14" ht="33" customHeight="1" thickBot="1">
      <c r="A28" s="42" t="s">
        <v>8</v>
      </c>
      <c r="B28" s="42"/>
      <c r="C28" s="42"/>
      <c r="D28" s="8">
        <v>13434</v>
      </c>
      <c r="F28" s="8">
        <v>17329</v>
      </c>
      <c r="G28" s="5">
        <f>F28-D28</f>
        <v>3895</v>
      </c>
      <c r="H28" s="6">
        <f>IF((D28&gt;F28),(D28-F28)/D28,IF(D28&lt;F28,-(D28-F28)/D28,IF(D28=F28,0)))</f>
        <v>0.28993598332588955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1</v>
      </c>
      <c r="L28" s="4" t="str">
        <f>IF((H28&lt;15%)*AND(G28&lt;100000),"NO","YES")</f>
        <v>YES</v>
      </c>
      <c r="M28" s="10" t="str">
        <f>IF((L28="YES")*AND(I28+J28&lt;1),"Explanation not required, difference less than £200"," ")</f>
        <v> </v>
      </c>
      <c r="N28" s="51" t="s">
        <v>42</v>
      </c>
    </row>
    <row r="29" spans="4:14" ht="14.2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0</v>
      </c>
      <c r="F30" s="8">
        <v>0</v>
      </c>
      <c r="G30" s="5">
        <f>F30-D30</f>
        <v>0</v>
      </c>
      <c r="H30" s="6">
        <f>IF((D30&gt;F30),(D30-F30)/D30,IF(D30&lt;F30,-(D30-F30)/D30,IF(D30=F30,0)))</f>
        <v>0</v>
      </c>
      <c r="I30" s="3">
        <f>IF(D30-F30&lt;100,0,IF(D30-F30&gt;100,1,IF(D30-F30=100,1)))</f>
        <v>0</v>
      </c>
      <c r="J30" s="3">
        <f>IF(F30-D30&lt;100,0,IF(F30-D30&gt;100,1,IF(F30-D30=100,1)))</f>
        <v>0</v>
      </c>
      <c r="K30" s="4">
        <f>IF(H30&lt;0.15,0,IF(H30&gt;0.15,1,IF(H30=0.15,1)))</f>
        <v>0</v>
      </c>
      <c r="L30" s="4" t="str">
        <f>IF((H30&lt;15%)*AND(G30&lt;100000),"NO","YES")</f>
        <v>NO</v>
      </c>
      <c r="M30" s="10" t="str">
        <f>IF((L30="YES")*AND(I30+J30&lt;1),"Explanation not required, difference less than £200"," ")</f>
        <v> </v>
      </c>
      <c r="N30" s="13"/>
    </row>
    <row r="31" spans="8:14" ht="13.5">
      <c r="H31" s="6"/>
      <c r="K31" s="4"/>
      <c r="L31" s="4"/>
      <c r="N31" s="23"/>
    </row>
    <row r="32" ht="13.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3.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3.5">
      <c r="C36" s="11" t="s">
        <v>19</v>
      </c>
    </row>
  </sheetData>
  <sheetProtection/>
  <mergeCells count="11"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  <mergeCell ref="A5:H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4.25">
      <c r="A3" t="s">
        <v>23</v>
      </c>
    </row>
    <row r="5" spans="4:6" ht="14.25">
      <c r="D5" s="31" t="s">
        <v>1</v>
      </c>
      <c r="E5" s="31" t="s">
        <v>1</v>
      </c>
      <c r="F5" s="31" t="s">
        <v>1</v>
      </c>
    </row>
    <row r="6" ht="14.25">
      <c r="A6" s="31" t="s">
        <v>24</v>
      </c>
    </row>
    <row r="7" spans="2:4" ht="14.25">
      <c r="B7" s="34" t="s">
        <v>27</v>
      </c>
      <c r="D7" s="34"/>
    </row>
    <row r="8" spans="2:4" ht="15" customHeight="1">
      <c r="B8" s="34" t="s">
        <v>28</v>
      </c>
      <c r="D8" s="34"/>
    </row>
    <row r="9" spans="2:4" ht="14.25">
      <c r="B9" s="34" t="s">
        <v>29</v>
      </c>
      <c r="D9" s="34"/>
    </row>
    <row r="10" spans="2:4" ht="14.25">
      <c r="B10" s="34" t="s">
        <v>30</v>
      </c>
      <c r="D10" s="34"/>
    </row>
    <row r="11" spans="2:4" ht="14.25">
      <c r="B11" s="34" t="s">
        <v>31</v>
      </c>
      <c r="D11" s="34"/>
    </row>
    <row r="12" spans="2:4" ht="14.25">
      <c r="B12" s="34" t="s">
        <v>32</v>
      </c>
      <c r="D12" s="34"/>
    </row>
    <row r="13" spans="2:4" ht="14.25">
      <c r="B13" s="34" t="s">
        <v>33</v>
      </c>
      <c r="D13" s="34"/>
    </row>
    <row r="14" ht="14.25">
      <c r="E14" s="33">
        <f>SUM(D7:D13)</f>
        <v>0</v>
      </c>
    </row>
    <row r="16" spans="1:4" ht="14.25">
      <c r="A16" s="31" t="s">
        <v>25</v>
      </c>
      <c r="D16" s="34"/>
    </row>
    <row r="17" ht="14.25">
      <c r="E17" s="33">
        <f>D16</f>
        <v>0</v>
      </c>
    </row>
    <row r="18" spans="1:6" ht="15" thickBot="1">
      <c r="A18" s="31" t="s">
        <v>26</v>
      </c>
      <c r="F18" s="35">
        <f>E14+E17</f>
        <v>0</v>
      </c>
    </row>
    <row r="19" ht="1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adrian</cp:lastModifiedBy>
  <cp:lastPrinted>2021-06-18T13:54:45Z</cp:lastPrinted>
  <dcterms:created xsi:type="dcterms:W3CDTF">2012-07-11T10:01:28Z</dcterms:created>
  <dcterms:modified xsi:type="dcterms:W3CDTF">2021-06-18T13:56:47Z</dcterms:modified>
  <cp:category/>
  <cp:version/>
  <cp:contentType/>
  <cp:contentStatus/>
</cp:coreProperties>
</file>